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C:\Users\Centre du Patrimoine\Documents\"/>
    </mc:Choice>
  </mc:AlternateContent>
  <xr:revisionPtr revIDLastSave="0" documentId="8_{FAF9C9FB-BE7D-4788-9E15-EDD6BF86C2B2}" xr6:coauthVersionLast="47" xr6:coauthVersionMax="47" xr10:uidLastSave="{00000000-0000-0000-0000-000000000000}"/>
  <bookViews>
    <workbookView xWindow="-120" yWindow="-120" windowWidth="29040" windowHeight="15840" xr2:uid="{00000000-000D-0000-FFFF-FFFF00000000}"/>
  </bookViews>
  <sheets>
    <sheet name="Hypothèses" sheetId="1" r:id="rId1"/>
    <sheet name="VdR" sheetId="2" state="hidden" r:id="rId2"/>
    <sheet name="Tableau VdR" sheetId="5" r:id="rId3"/>
  </sheets>
  <definedNames>
    <definedName name="_xlnm.Print_Area" localSheetId="2">'Tableau VdR'!$B$4:$J$52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 l="1"/>
  <c r="B15" i="1" l="1"/>
  <c r="C7" i="2"/>
  <c r="P12" i="5" l="1"/>
  <c r="B24" i="1"/>
  <c r="B23" i="1"/>
  <c r="P9" i="5" s="1"/>
  <c r="C15" i="1"/>
  <c r="B16" i="1"/>
  <c r="C16" i="1" s="1"/>
  <c r="C10" i="1"/>
  <c r="B14" i="1"/>
  <c r="C14" i="1" s="1"/>
  <c r="B19" i="1"/>
  <c r="B17" i="1" l="1"/>
  <c r="C17" i="1" s="1"/>
  <c r="C24" i="1"/>
  <c r="B11" i="5"/>
  <c r="B22" i="1" l="1"/>
  <c r="P13" i="5"/>
  <c r="B7" i="5" l="1"/>
  <c r="B8" i="5"/>
  <c r="D11" i="1" l="1"/>
  <c r="D10" i="1"/>
  <c r="D7" i="2"/>
  <c r="E7" i="2" s="1"/>
  <c r="F7" i="2" s="1"/>
  <c r="G7" i="2" s="1"/>
  <c r="H7" i="2" s="1"/>
  <c r="I7" i="2" s="1"/>
  <c r="J7" i="2" s="1"/>
  <c r="J24" i="5" s="1"/>
  <c r="C6" i="2"/>
  <c r="D6" i="2" s="1"/>
  <c r="E6" i="2" s="1"/>
  <c r="F6" i="2" s="1"/>
  <c r="G6" i="2" s="1"/>
  <c r="H6" i="2" s="1"/>
  <c r="I6" i="2" s="1"/>
  <c r="J6" i="2" s="1"/>
  <c r="J23" i="5" s="1"/>
  <c r="C8" i="2" l="1"/>
  <c r="C25" i="5" s="1"/>
  <c r="D8" i="2"/>
  <c r="D25" i="5" s="1"/>
  <c r="E8" i="2"/>
  <c r="E25" i="5" s="1"/>
  <c r="J8" i="2"/>
  <c r="J25" i="5" s="1"/>
  <c r="F8" i="2"/>
  <c r="F25" i="5" s="1"/>
  <c r="G8" i="2"/>
  <c r="G25" i="5" s="1"/>
  <c r="H8" i="2"/>
  <c r="H25" i="5" s="1"/>
  <c r="I8" i="2"/>
  <c r="I25" i="5" s="1"/>
  <c r="C11" i="1"/>
  <c r="F24" i="5"/>
  <c r="D23" i="5"/>
  <c r="F23" i="5"/>
  <c r="E23" i="5"/>
  <c r="E24" i="5"/>
  <c r="D24" i="5"/>
  <c r="G23" i="5"/>
  <c r="H23" i="5"/>
  <c r="H24" i="5"/>
  <c r="I23" i="5"/>
  <c r="I24" i="5"/>
  <c r="G24" i="5"/>
  <c r="C23" i="5"/>
  <c r="C24" i="5"/>
  <c r="C16" i="2"/>
  <c r="D16" i="2" s="1"/>
  <c r="E16" i="2" s="1"/>
  <c r="F16" i="2" s="1"/>
  <c r="G16" i="2" s="1"/>
  <c r="H16" i="2" s="1"/>
  <c r="I16" i="2" s="1"/>
  <c r="J16" i="2" s="1"/>
  <c r="C17" i="2" l="1"/>
  <c r="C18" i="2" s="1"/>
  <c r="D17" i="2"/>
  <c r="D18" i="2" s="1"/>
  <c r="E17" i="2" l="1"/>
  <c r="E18" i="2" s="1"/>
  <c r="F17" i="2" l="1"/>
  <c r="F18" i="2" s="1"/>
  <c r="G17" i="2" l="1"/>
  <c r="G18" i="2" s="1"/>
  <c r="H17" i="2" l="1"/>
  <c r="H18" i="2" s="1"/>
  <c r="I17" i="2" l="1"/>
  <c r="I18" i="2" s="1"/>
  <c r="J17" i="2" l="1"/>
  <c r="J18" i="2" s="1"/>
</calcChain>
</file>

<file path=xl/sharedStrings.xml><?xml version="1.0" encoding="utf-8"?>
<sst xmlns="http://schemas.openxmlformats.org/spreadsheetml/2006/main" count="59" uniqueCount="58">
  <si>
    <t>Support pour renseigner les tableaux de Valeur de rachat sur les bulletins de souscription</t>
  </si>
  <si>
    <t>Du versement initial</t>
  </si>
  <si>
    <t>Tx FG</t>
  </si>
  <si>
    <t>Année</t>
  </si>
  <si>
    <t>Montant cumulé des versements bruts</t>
  </si>
  <si>
    <t>Montant cumulé des versements bruts sur le(s) fonds euros</t>
  </si>
  <si>
    <t>Valeur de rachat minimale personnalisée sur le(s) fonds euros</t>
  </si>
  <si>
    <t>Verification cohérence des montants</t>
  </si>
  <si>
    <t>Total</t>
  </si>
  <si>
    <t>Calcul détaillé de la valeur de rachat</t>
  </si>
  <si>
    <t>sur le Fonds Euro Général</t>
  </si>
  <si>
    <t>Taux de frais sur versement</t>
  </si>
  <si>
    <t>Nom :</t>
  </si>
  <si>
    <t>Prénom :</t>
  </si>
  <si>
    <t>Montant cumulé des versements bruts (1)</t>
  </si>
  <si>
    <t>Montant cumulé des versements bruts sur le(s) fonds euros (2)</t>
  </si>
  <si>
    <t>Valeur de rachat minimale personnalisée sur le(s) fonds euros (3)</t>
  </si>
  <si>
    <t>(1) Le montant du versement initial indiqué en page 1 du bulletin de souscription.</t>
  </si>
  <si>
    <t>Signature du souscripteur</t>
  </si>
  <si>
    <t xml:space="preserve">précédée de la mention "lu et approuvé" </t>
  </si>
  <si>
    <t>Spirica</t>
  </si>
  <si>
    <t>Vérifications</t>
  </si>
  <si>
    <t>Annexe au bulletin de souscription / d'adhésion relative aux valeurs de rachat</t>
  </si>
  <si>
    <t>Les valeurs de rachat minimales ci-dessous prennent en compte l'ensemble des frais connus et pouvant être établis à la souscription / l'adhésion. Les prélèvements sociaux et fiscaux ne sont pas pris en compte.</t>
  </si>
  <si>
    <t>Fait à : ………………………………………………………………….</t>
  </si>
  <si>
    <t>Le : ……………………………………………………………………….</t>
  </si>
  <si>
    <t>VALEURS DE RACHAT SUR LE(S) FONDS EN EUROS</t>
  </si>
  <si>
    <t>Version imprimable du tableau des valeurs de rachat</t>
  </si>
  <si>
    <t>(2) Le montant du versement initial affecté au(x) fonds en euros (montant versé (1) x part investie sur le(s) fonds en euros).</t>
  </si>
  <si>
    <t>(3) Le montant net investi sur le(s) fonds en euros (montant indiqué en (2) x (1 - taux de frais sur versement) x (1 - taux de frais de gestion sur le(s) fonds en euros)).</t>
  </si>
  <si>
    <t xml:space="preserve">Zone à remplir </t>
  </si>
  <si>
    <t>Montant total versé sur les fonds en €</t>
  </si>
  <si>
    <t>Montant total versé sur les Unités de Compte</t>
  </si>
  <si>
    <t>Montants bruts de frais sur versement</t>
  </si>
  <si>
    <t>Montants nets de frais</t>
  </si>
  <si>
    <t>Dans le cas d'une souscription à la garantie de prévoyance dans un contrat d'assurance vie, les valeurs de rachat minimales ci-dessus ne tiennent pas compte des éventuels prélèvements liés à la souscription d'une garantie de prévoyance lesquels ne sont pas plafonnés en euros. Si vous avez souscrit une garantie de prévoyance optionnelle, alors il n'existe pas de valeur de rachat minimale exprimée en euros. Des simulations de valeurs de rachat avec en prise en compte de la garantie de prévoyance optionnelle sont indiquées dans les Conditions Générales dans l’article « Cumul des versements et valeurs de rachat sur les huit premières années ».</t>
  </si>
  <si>
    <t>Vérification montant total fonds €</t>
  </si>
  <si>
    <t>Vérification contraintes UC</t>
  </si>
  <si>
    <t>KO</t>
  </si>
  <si>
    <r>
      <t> </t>
    </r>
    <r>
      <rPr>
        <b/>
        <sz val="11"/>
        <color rgb="FFFFFFFF"/>
        <rFont val="Calibri"/>
        <family val="2"/>
      </rPr>
      <t>Montant versé</t>
    </r>
  </si>
  <si>
    <t>Condition UC/Euro à respecter</t>
  </si>
  <si>
    <t>De 1€ à 1M€ inclus</t>
  </si>
  <si>
    <t>25% UC minimum</t>
  </si>
  <si>
    <t>De 1M€ à 1,5M€ inclus</t>
  </si>
  <si>
    <t>35% UC minimum</t>
  </si>
  <si>
    <t>De 1,5M€ à 2 M€ inclus</t>
  </si>
  <si>
    <t>50% UC minimum</t>
  </si>
  <si>
    <t>A compter de 2 M€</t>
  </si>
  <si>
    <t>Le montant maximum en fonds euros est de 1 M€, le solde est à investir en UC</t>
  </si>
  <si>
    <t xml:space="preserve">SA au capital de 231 044 641 € Paris - Entreprise régie par le Code des Assurances - 487 739 963 RCS. </t>
  </si>
  <si>
    <t>Garantie au terme Fonds Croissance en €</t>
  </si>
  <si>
    <t>Montant total du versement initial</t>
  </si>
  <si>
    <t>Répartition %</t>
  </si>
  <si>
    <t>Montant total versé sur le support Croissance ALT</t>
  </si>
  <si>
    <t>Du versement sur le support Croissance ALT</t>
  </si>
  <si>
    <t>Du versement sur le Fonds Euro Nouvelle Génération</t>
  </si>
  <si>
    <t>CALCUL DES VALEURS DE RACHAT - MAJ 2020</t>
  </si>
  <si>
    <t>Siège social : 16-18, boulevard de Vaugirard 75015 PARIS. Bureaux : 31 rue Falguière 75015 PARIS. Adresse postale : 50-56, rue de la Procession 75724 PARIS Cedex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</si>
</sst>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65" formatCode="#,##0.00\ &quot;€&quot;"/>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Arial"/>
      <family val="2"/>
    </font>
    <font>
      <b/>
      <sz val="11"/>
      <color rgb="FF000000"/>
      <name val="Arial"/>
      <family val="2"/>
    </font>
    <font>
      <sz val="10"/>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1"/>
      <color theme="0"/>
      <name val="Calibri"/>
      <family val="2"/>
      <scheme val="minor"/>
    </font>
    <font>
      <b/>
      <sz val="10"/>
      <color rgb="FFFF0000"/>
      <name val="Calibri"/>
      <family val="2"/>
      <scheme val="minor"/>
    </font>
    <font>
      <sz val="11"/>
      <color theme="1"/>
      <name val="Calibri"/>
      <family val="2"/>
    </font>
    <font>
      <b/>
      <sz val="11"/>
      <color rgb="FFFFFFFF"/>
      <name val="Calibri"/>
      <family val="2"/>
    </font>
    <font>
      <sz val="11"/>
      <color rgb="FF000000"/>
      <name val="Calibri"/>
      <family val="2"/>
    </font>
  </fonts>
  <fills count="6">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5B9BD5"/>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3" fillId="0" borderId="0" xfId="0" applyFont="1"/>
    <xf numFmtId="164" fontId="0" fillId="0" borderId="0" xfId="1" applyFont="1"/>
    <xf numFmtId="0" fontId="2" fillId="0" borderId="0" xfId="0" applyFont="1" applyAlignment="1">
      <alignment horizont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vertical="center"/>
    </xf>
    <xf numFmtId="0" fontId="0" fillId="3" borderId="7" xfId="0" applyFill="1" applyBorder="1" applyAlignment="1">
      <alignment vertical="center"/>
    </xf>
    <xf numFmtId="164" fontId="0" fillId="0" borderId="5" xfId="1" applyFont="1" applyBorder="1" applyAlignment="1">
      <alignment horizontal="right" vertical="center"/>
    </xf>
    <xf numFmtId="164" fontId="0" fillId="0" borderId="6" xfId="1" applyFont="1" applyBorder="1" applyAlignment="1">
      <alignment horizontal="right" vertical="center"/>
    </xf>
    <xf numFmtId="164" fontId="0" fillId="0" borderId="8" xfId="1" applyFont="1" applyBorder="1" applyAlignment="1">
      <alignment horizontal="right" vertical="center"/>
    </xf>
    <xf numFmtId="0" fontId="2" fillId="0" borderId="0" xfId="0" applyFont="1" applyAlignment="1">
      <alignment horizontal="center" vertical="center"/>
    </xf>
    <xf numFmtId="0" fontId="2" fillId="0" borderId="0" xfId="0" applyFont="1"/>
    <xf numFmtId="164" fontId="2" fillId="0" borderId="0" xfId="1" applyFont="1"/>
    <xf numFmtId="10" fontId="0" fillId="0" borderId="0" xfId="2" applyNumberFormat="1" applyFont="1" applyProtection="1"/>
    <xf numFmtId="0" fontId="0" fillId="0" borderId="0" xfId="0" applyProtection="1">
      <protection locked="0"/>
    </xf>
    <xf numFmtId="164" fontId="0" fillId="2" borderId="0" xfId="1" applyFont="1" applyFill="1" applyProtection="1">
      <protection locked="0"/>
    </xf>
    <xf numFmtId="0" fontId="4" fillId="0" borderId="0" xfId="0" applyFont="1" applyAlignment="1">
      <alignment horizontal="left"/>
    </xf>
    <xf numFmtId="0" fontId="5" fillId="0" borderId="0" xfId="0" applyFont="1" applyAlignment="1">
      <alignment horizontal="left"/>
    </xf>
    <xf numFmtId="0" fontId="0" fillId="0" borderId="0" xfId="0" applyNumberFormat="1" applyAlignment="1">
      <alignment wrapText="1"/>
    </xf>
    <xf numFmtId="0" fontId="0" fillId="0" borderId="0" xfId="0" applyFont="1" applyAlignment="1"/>
    <xf numFmtId="0" fontId="0" fillId="0" borderId="0" xfId="0" applyFont="1"/>
    <xf numFmtId="0" fontId="0" fillId="0" borderId="0" xfId="0" applyFont="1" applyBorder="1" applyAlignment="1"/>
    <xf numFmtId="0" fontId="7" fillId="0" borderId="0" xfId="0" applyFont="1" applyAlignment="1" applyProtection="1">
      <protection locked="0"/>
    </xf>
    <xf numFmtId="0" fontId="8" fillId="0" borderId="0" xfId="0" applyFont="1" applyAlignment="1"/>
    <xf numFmtId="0" fontId="9" fillId="0" borderId="0" xfId="0" applyFont="1" applyAlignment="1"/>
    <xf numFmtId="0" fontId="8" fillId="0" borderId="0" xfId="0" applyFont="1"/>
    <xf numFmtId="0" fontId="8" fillId="0" borderId="11" xfId="0" applyFont="1" applyBorder="1" applyAlignment="1"/>
    <xf numFmtId="0" fontId="8" fillId="0" borderId="12" xfId="0" applyFont="1" applyBorder="1" applyAlignment="1"/>
    <xf numFmtId="0" fontId="8" fillId="0" borderId="0" xfId="0" applyFont="1" applyBorder="1" applyAlignment="1"/>
    <xf numFmtId="0" fontId="8" fillId="0" borderId="14" xfId="0" applyFont="1" applyBorder="1" applyAlignment="1"/>
    <xf numFmtId="0" fontId="8" fillId="0" borderId="13" xfId="0" applyFont="1" applyBorder="1" applyAlignment="1"/>
    <xf numFmtId="0" fontId="8" fillId="0" borderId="15" xfId="0" applyFont="1" applyBorder="1" applyAlignment="1"/>
    <xf numFmtId="0" fontId="8" fillId="0" borderId="16" xfId="0" applyFont="1" applyBorder="1" applyAlignment="1"/>
    <xf numFmtId="0" fontId="8" fillId="0" borderId="17" xfId="0" applyFont="1" applyBorder="1" applyAlignment="1"/>
    <xf numFmtId="0" fontId="0" fillId="3" borderId="1"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horizontal="left"/>
    </xf>
    <xf numFmtId="0" fontId="0" fillId="0" borderId="0" xfId="0" applyFont="1" applyAlignment="1">
      <alignment wrapText="1"/>
    </xf>
    <xf numFmtId="0" fontId="2" fillId="0" borderId="0" xfId="0" applyFont="1" applyAlignment="1"/>
    <xf numFmtId="0" fontId="10" fillId="0" borderId="10" xfId="0" applyFont="1" applyBorder="1" applyAlignment="1"/>
    <xf numFmtId="0" fontId="11" fillId="0" borderId="13" xfId="0" applyFont="1" applyBorder="1" applyAlignment="1"/>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6" fillId="3" borderId="4" xfId="0" applyFont="1" applyFill="1" applyBorder="1" applyAlignment="1">
      <alignment horizontal="left" vertical="center" wrapText="1"/>
    </xf>
    <xf numFmtId="0" fontId="6" fillId="3" borderId="7" xfId="0" applyFont="1" applyFill="1" applyBorder="1" applyAlignment="1">
      <alignment horizontal="left" vertical="center" wrapText="1"/>
    </xf>
    <xf numFmtId="165" fontId="12" fillId="0" borderId="5" xfId="1" applyNumberFormat="1" applyFont="1" applyBorder="1" applyAlignment="1">
      <alignment horizontal="right" vertical="center"/>
    </xf>
    <xf numFmtId="165" fontId="12" fillId="0" borderId="6" xfId="1" applyNumberFormat="1" applyFont="1" applyBorder="1" applyAlignment="1">
      <alignment horizontal="right" vertical="center"/>
    </xf>
    <xf numFmtId="165" fontId="12" fillId="0" borderId="8" xfId="1" applyNumberFormat="1" applyFont="1" applyBorder="1" applyAlignment="1">
      <alignment horizontal="right" vertical="center"/>
    </xf>
    <xf numFmtId="165" fontId="12" fillId="0" borderId="9" xfId="1" applyNumberFormat="1" applyFont="1" applyBorder="1" applyAlignment="1">
      <alignment horizontal="right" vertical="center"/>
    </xf>
    <xf numFmtId="0" fontId="0" fillId="0" borderId="0" xfId="0" applyAlignment="1">
      <alignment horizontal="left"/>
    </xf>
    <xf numFmtId="0" fontId="10" fillId="0" borderId="0" xfId="0" applyFont="1" applyAlignment="1"/>
    <xf numFmtId="0" fontId="2" fillId="0" borderId="0" xfId="0" applyFont="1" applyAlignment="1" applyProtection="1">
      <alignment horizontal="center"/>
    </xf>
    <xf numFmtId="164" fontId="0" fillId="0" borderId="0" xfId="1" applyFont="1" applyFill="1" applyProtection="1"/>
    <xf numFmtId="0" fontId="0" fillId="0" borderId="0" xfId="0" applyProtection="1"/>
    <xf numFmtId="9" fontId="0" fillId="0" borderId="0" xfId="0" applyNumberFormat="1" applyProtection="1"/>
    <xf numFmtId="0" fontId="10" fillId="2" borderId="0" xfId="0" applyFont="1" applyFill="1" applyAlignment="1">
      <alignment horizontal="center"/>
    </xf>
    <xf numFmtId="0" fontId="0" fillId="0" borderId="0" xfId="0" applyAlignment="1" applyProtection="1">
      <alignment horizontal="center"/>
    </xf>
    <xf numFmtId="164" fontId="0" fillId="0" borderId="0" xfId="1" applyFont="1" applyFill="1" applyProtection="1">
      <protection locked="0"/>
    </xf>
    <xf numFmtId="0" fontId="0" fillId="0" borderId="0" xfId="0" applyAlignment="1">
      <alignment wrapText="1"/>
    </xf>
    <xf numFmtId="0" fontId="13" fillId="0" borderId="0" xfId="0" applyFont="1"/>
    <xf numFmtId="0" fontId="13" fillId="0" borderId="0" xfId="0" applyFont="1" applyFill="1"/>
    <xf numFmtId="0" fontId="15" fillId="5" borderId="1"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7" fillId="0" borderId="4" xfId="0" applyFont="1" applyBorder="1" applyAlignment="1">
      <alignment vertical="center" wrapText="1"/>
    </xf>
    <xf numFmtId="0" fontId="17" fillId="0" borderId="6" xfId="0" applyFont="1" applyBorder="1" applyAlignment="1">
      <alignment horizontal="center" vertical="center" wrapText="1"/>
    </xf>
    <xf numFmtId="0" fontId="17" fillId="0" borderId="7" xfId="0" applyFont="1" applyBorder="1" applyAlignment="1">
      <alignment vertical="center" wrapText="1"/>
    </xf>
    <xf numFmtId="0" fontId="17" fillId="0" borderId="9" xfId="0" applyFont="1" applyBorder="1" applyAlignment="1">
      <alignment horizontal="center" vertical="center" wrapText="1"/>
    </xf>
    <xf numFmtId="0" fontId="11" fillId="0" borderId="0" xfId="0" applyFont="1" applyFill="1" applyAlignment="1"/>
    <xf numFmtId="0" fontId="0" fillId="0" borderId="0" xfId="0" applyFill="1" applyProtection="1"/>
    <xf numFmtId="10" fontId="0" fillId="0" borderId="0" xfId="2" applyNumberFormat="1" applyFont="1" applyFill="1" applyProtection="1"/>
    <xf numFmtId="0" fontId="0" fillId="0" borderId="0" xfId="0" applyFill="1" applyAlignment="1" applyProtection="1">
      <alignment horizontal="center"/>
    </xf>
    <xf numFmtId="0" fontId="0" fillId="0" borderId="0" xfId="0" applyFill="1"/>
    <xf numFmtId="44" fontId="2" fillId="0" borderId="0" xfId="0" applyNumberFormat="1" applyFont="1"/>
    <xf numFmtId="164" fontId="2" fillId="0" borderId="0" xfId="0" applyNumberFormat="1" applyFont="1"/>
    <xf numFmtId="10" fontId="2" fillId="0" borderId="0" xfId="2" applyNumberFormat="1" applyFont="1" applyFill="1" applyAlignment="1">
      <alignment horizontal="center"/>
    </xf>
    <xf numFmtId="0" fontId="17" fillId="0" borderId="0" xfId="0" applyFont="1" applyBorder="1" applyAlignment="1">
      <alignment horizontal="center" vertical="center" wrapText="1"/>
    </xf>
    <xf numFmtId="0" fontId="10" fillId="0" borderId="0" xfId="0" applyFont="1" applyFill="1" applyAlignment="1">
      <alignment horizontal="center"/>
    </xf>
    <xf numFmtId="10" fontId="0" fillId="0" borderId="0" xfId="2" applyNumberFormat="1" applyFont="1" applyFill="1" applyProtection="1">
      <protection locked="0"/>
    </xf>
    <xf numFmtId="0" fontId="0" fillId="0" borderId="0" xfId="0" applyFill="1" applyProtection="1">
      <protection locked="0"/>
    </xf>
    <xf numFmtId="10" fontId="0" fillId="0" borderId="0" xfId="2" applyNumberFormat="1" applyFont="1" applyAlignment="1">
      <alignment horizontal="center"/>
    </xf>
    <xf numFmtId="10" fontId="1" fillId="0" borderId="0" xfId="2" applyNumberFormat="1" applyFont="1" applyAlignment="1">
      <alignment horizontal="center" vertical="center"/>
    </xf>
    <xf numFmtId="9" fontId="2" fillId="0" borderId="0" xfId="2" applyFont="1" applyAlignment="1">
      <alignment horizontal="center"/>
    </xf>
    <xf numFmtId="164" fontId="0" fillId="0" borderId="0" xfId="1" applyFont="1" applyFill="1"/>
    <xf numFmtId="0" fontId="16" fillId="0" borderId="0" xfId="0" applyFont="1" applyFill="1" applyBorder="1" applyAlignment="1">
      <alignment horizontal="center" vertical="center" wrapText="1"/>
    </xf>
    <xf numFmtId="10" fontId="0" fillId="0" borderId="0" xfId="0" applyNumberFormat="1"/>
    <xf numFmtId="9" fontId="0" fillId="0" borderId="0" xfId="0" applyNumberFormat="1"/>
    <xf numFmtId="0" fontId="2" fillId="0" borderId="0" xfId="0" applyFont="1" applyAlignment="1" applyProtection="1">
      <alignment horizontal="center"/>
    </xf>
    <xf numFmtId="0" fontId="11" fillId="0" borderId="0" xfId="0" applyFont="1" applyAlignment="1">
      <alignment horizontal="left" vertical="center" wrapText="1"/>
    </xf>
    <xf numFmtId="0" fontId="0" fillId="0" borderId="0" xfId="0" applyFont="1" applyAlignment="1">
      <alignment horizontal="justify" vertical="top" wrapText="1"/>
    </xf>
    <xf numFmtId="0" fontId="0" fillId="0" borderId="0" xfId="0" applyAlignment="1">
      <alignment horizontal="justify" vertical="justify" wrapText="1"/>
    </xf>
    <xf numFmtId="0" fontId="0" fillId="0" borderId="0" xfId="0" applyFont="1" applyAlignment="1">
      <alignment horizontal="justify" vertical="justify" wrapText="1"/>
    </xf>
    <xf numFmtId="0" fontId="2" fillId="0" borderId="0" xfId="0" applyFont="1" applyAlignment="1">
      <alignment horizontal="justify" vertical="justify" wrapText="1"/>
    </xf>
    <xf numFmtId="0" fontId="3" fillId="4" borderId="0" xfId="0" applyFont="1" applyFill="1" applyAlignment="1" applyProtection="1">
      <alignment horizontal="center"/>
      <protection locked="0"/>
    </xf>
    <xf numFmtId="0" fontId="14" fillId="0" borderId="0" xfId="0" applyFont="1" applyAlignment="1">
      <alignment horizontal="center" vertical="center"/>
    </xf>
    <xf numFmtId="0" fontId="14" fillId="0" borderId="0" xfId="0" applyFont="1" applyAlignment="1">
      <alignment horizontal="center"/>
    </xf>
  </cellXfs>
  <cellStyles count="3">
    <cellStyle name="Milliers" xfId="1" builtinId="3"/>
    <cellStyle name="Normal" xfId="0" builtinId="0"/>
    <cellStyle name="Pourcentage" xfId="2" builtinId="5"/>
  </cellStyles>
  <dxfs count="14">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19050</xdr:colOff>
      <xdr:row>13</xdr:row>
      <xdr:rowOff>28575</xdr:rowOff>
    </xdr:from>
    <xdr:to>
      <xdr:col>5</xdr:col>
      <xdr:colOff>895349</xdr:colOff>
      <xdr:row>16</xdr:row>
      <xdr:rowOff>28575</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6962775" y="2552700"/>
          <a:ext cx="3257549" cy="57150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t>Pour consulter et imprimer le résultat</a:t>
          </a:r>
          <a:r>
            <a:rPr lang="fr-FR" sz="1100" b="1" baseline="0"/>
            <a:t> du calcul, merci de sélectionner le 2ème onglet "Tableau VdR"</a:t>
          </a:r>
          <a:endParaRPr lang="fr-FR"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728547</xdr:colOff>
      <xdr:row>1</xdr:row>
      <xdr:rowOff>21650</xdr:rowOff>
    </xdr:from>
    <xdr:to>
      <xdr:col>5</xdr:col>
      <xdr:colOff>657452</xdr:colOff>
      <xdr:row>5</xdr:row>
      <xdr:rowOff>47626</xdr:rowOff>
    </xdr:to>
    <xdr:pic>
      <xdr:nvPicPr>
        <xdr:cNvPr id="3" name="Image 2" descr="SPIRICA_RVB_fd_blanc_72dpi.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3738447" y="259775"/>
          <a:ext cx="1471955" cy="78797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F36"/>
  <sheetViews>
    <sheetView tabSelected="1" workbookViewId="0">
      <selection activeCell="B9" sqref="B9"/>
    </sheetView>
  </sheetViews>
  <sheetFormatPr baseColWidth="10" defaultRowHeight="15" x14ac:dyDescent="0.25"/>
  <cols>
    <col min="1" max="1" width="49.28515625" customWidth="1"/>
    <col min="2" max="3" width="27.42578125" customWidth="1"/>
    <col min="4" max="4" width="24.28515625" customWidth="1"/>
    <col min="6" max="6" width="14" customWidth="1"/>
  </cols>
  <sheetData>
    <row r="1" spans="1:6" ht="18.75" x14ac:dyDescent="0.3">
      <c r="A1" s="1" t="s">
        <v>56</v>
      </c>
    </row>
    <row r="2" spans="1:6" x14ac:dyDescent="0.25">
      <c r="A2" t="s">
        <v>0</v>
      </c>
    </row>
    <row r="4" spans="1:6" x14ac:dyDescent="0.25">
      <c r="B4" s="57" t="s">
        <v>30</v>
      </c>
      <c r="C4" s="78"/>
    </row>
    <row r="5" spans="1:6" x14ac:dyDescent="0.25">
      <c r="C5" s="73"/>
    </row>
    <row r="6" spans="1:6" x14ac:dyDescent="0.25">
      <c r="A6" s="55" t="s">
        <v>11</v>
      </c>
      <c r="B6" s="79">
        <v>0</v>
      </c>
      <c r="C6" s="79"/>
    </row>
    <row r="7" spans="1:6" x14ac:dyDescent="0.25">
      <c r="A7" s="55"/>
      <c r="B7" s="16"/>
      <c r="C7" s="80"/>
    </row>
    <row r="8" spans="1:6" x14ac:dyDescent="0.25">
      <c r="A8" s="88" t="s">
        <v>33</v>
      </c>
      <c r="B8" s="88"/>
      <c r="C8" s="3" t="s">
        <v>52</v>
      </c>
      <c r="D8" s="53" t="s">
        <v>34</v>
      </c>
      <c r="E8" s="53" t="s">
        <v>2</v>
      </c>
      <c r="F8" s="53"/>
    </row>
    <row r="9" spans="1:6" x14ac:dyDescent="0.25">
      <c r="A9" s="55" t="s">
        <v>1</v>
      </c>
      <c r="B9" s="17">
        <v>1000000</v>
      </c>
      <c r="D9" s="54"/>
      <c r="E9" s="55"/>
      <c r="F9" s="55"/>
    </row>
    <row r="10" spans="1:6" x14ac:dyDescent="0.25">
      <c r="A10" s="55" t="s">
        <v>55</v>
      </c>
      <c r="B10" s="17">
        <v>25681</v>
      </c>
      <c r="C10" s="81">
        <f>B10/B9</f>
        <v>2.5680999999999999E-2</v>
      </c>
      <c r="D10" s="54">
        <f>B10*(1-B$6)</f>
        <v>25681</v>
      </c>
      <c r="E10" s="79">
        <v>0.02</v>
      </c>
      <c r="F10" s="58"/>
    </row>
    <row r="11" spans="1:6" x14ac:dyDescent="0.25">
      <c r="A11" s="55" t="s">
        <v>54</v>
      </c>
      <c r="B11" s="17">
        <v>25000</v>
      </c>
      <c r="C11" s="81">
        <f>D11/B9</f>
        <v>2.5000000000000001E-2</v>
      </c>
      <c r="D11" s="54">
        <f>B11*(1-B$6)</f>
        <v>25000</v>
      </c>
      <c r="E11" s="15">
        <v>0.01</v>
      </c>
      <c r="F11" s="56"/>
    </row>
    <row r="12" spans="1:6" s="73" customFormat="1" x14ac:dyDescent="0.25">
      <c r="A12" s="70"/>
      <c r="B12" s="59"/>
      <c r="C12"/>
      <c r="D12" s="54"/>
      <c r="E12" s="71"/>
      <c r="F12" s="72"/>
    </row>
    <row r="13" spans="1:6" s="73" customFormat="1" x14ac:dyDescent="0.25">
      <c r="A13" s="70"/>
      <c r="B13" s="59"/>
      <c r="C13" s="76"/>
      <c r="D13" s="54"/>
      <c r="E13" s="71"/>
      <c r="F13" s="72"/>
    </row>
    <row r="14" spans="1:6" x14ac:dyDescent="0.25">
      <c r="A14" s="13" t="s">
        <v>51</v>
      </c>
      <c r="B14" s="75">
        <f>B9</f>
        <v>1000000</v>
      </c>
      <c r="C14" s="83">
        <f>$B$14/$B$9</f>
        <v>1</v>
      </c>
      <c r="D14" s="76"/>
      <c r="E14" s="15"/>
      <c r="F14" s="58"/>
    </row>
    <row r="15" spans="1:6" x14ac:dyDescent="0.25">
      <c r="A15" s="55" t="s">
        <v>31</v>
      </c>
      <c r="B15" s="54">
        <f>B10</f>
        <v>25681</v>
      </c>
      <c r="C15" s="82">
        <f>$B$15/$B$9</f>
        <v>2.5680999999999999E-2</v>
      </c>
      <c r="D15" s="54"/>
      <c r="E15" s="15"/>
      <c r="F15" s="58"/>
    </row>
    <row r="16" spans="1:6" x14ac:dyDescent="0.25">
      <c r="A16" t="s">
        <v>53</v>
      </c>
      <c r="B16" s="84">
        <f>B11</f>
        <v>25000</v>
      </c>
      <c r="C16" s="82">
        <f>$B$16/$B$9</f>
        <v>2.5000000000000001E-2</v>
      </c>
      <c r="D16" s="54"/>
      <c r="E16" s="15"/>
      <c r="F16" s="58"/>
    </row>
    <row r="17" spans="1:6" x14ac:dyDescent="0.25">
      <c r="A17" s="55" t="s">
        <v>32</v>
      </c>
      <c r="B17" s="54">
        <f>B9-B15-B16</f>
        <v>949319</v>
      </c>
      <c r="C17" s="82">
        <f>$B$17/$B$9</f>
        <v>0.94931900000000002</v>
      </c>
      <c r="D17" s="54"/>
      <c r="E17" s="15"/>
      <c r="F17" s="58"/>
    </row>
    <row r="18" spans="1:6" x14ac:dyDescent="0.25">
      <c r="A18" s="55"/>
      <c r="D18" s="55"/>
      <c r="E18" s="55"/>
      <c r="F18" s="55"/>
    </row>
    <row r="19" spans="1:6" x14ac:dyDescent="0.25">
      <c r="A19" s="13" t="s">
        <v>50</v>
      </c>
      <c r="B19" s="74">
        <f>(B11-(B11*B6))*0.8</f>
        <v>20000</v>
      </c>
      <c r="C19" s="74"/>
      <c r="D19" s="3"/>
    </row>
    <row r="20" spans="1:6" x14ac:dyDescent="0.25">
      <c r="A20" s="55"/>
      <c r="B20" s="55"/>
      <c r="C20" s="55"/>
    </row>
    <row r="21" spans="1:6" ht="14.25" customHeight="1" x14ac:dyDescent="0.25">
      <c r="B21" s="55"/>
      <c r="C21" s="55"/>
    </row>
    <row r="22" spans="1:6" x14ac:dyDescent="0.25">
      <c r="A22" t="s">
        <v>7</v>
      </c>
      <c r="B22" s="3" t="str">
        <f>IF(SUM(B15:B17)=B9,"OK","KO")</f>
        <v>OK</v>
      </c>
      <c r="D22" s="3"/>
    </row>
    <row r="23" spans="1:6" x14ac:dyDescent="0.25">
      <c r="A23" s="60" t="s">
        <v>36</v>
      </c>
      <c r="B23" s="3" t="str">
        <f>IF(($B$10)&lt;=1000000,"OK","KO")</f>
        <v>OK</v>
      </c>
      <c r="C23" t="str">
        <f>IF(($B$10)&lt;=1000000,"","Le montant total versé sur le fonds en euros ne peut pas dépasser 1 million d'euros")</f>
        <v/>
      </c>
    </row>
    <row r="24" spans="1:6" x14ac:dyDescent="0.25">
      <c r="A24" t="s">
        <v>37</v>
      </c>
      <c r="B24" s="3" t="str">
        <f>IF(AND($B$9&gt;1,$B$9&lt;=1000000,($B$9-$B$10-$B$11)/$B$9&gt;=25%),"OK",IF(AND($B$9&gt;1000000,$B$9&lt;=1500000,($B$9-$B$10-$B$11)/$B$9&gt;=35%),"OK",IF(AND($B$9&gt;1500000,$B$9&lt;=2000000,($B$9-$B$10-$B$11)/$B$9&gt;=50%),"OK",IF(AND($B$9&gt;2000000,($B$9-$B$10-$B$11)/$B$9&gt;=100%),"OK","KO"))))</f>
        <v>OK</v>
      </c>
      <c r="C24" t="str">
        <f>IF(B24="OK","","Merci de respecter la part minimum en unités de compte")</f>
        <v/>
      </c>
    </row>
    <row r="28" spans="1:6" ht="15.75" thickBot="1" x14ac:dyDescent="0.3"/>
    <row r="29" spans="1:6" ht="30" x14ac:dyDescent="0.25">
      <c r="A29" s="63" t="s">
        <v>39</v>
      </c>
      <c r="B29" s="64" t="s">
        <v>40</v>
      </c>
      <c r="C29" s="85"/>
    </row>
    <row r="30" spans="1:6" x14ac:dyDescent="0.25">
      <c r="A30" s="65" t="s">
        <v>41</v>
      </c>
      <c r="B30" s="66" t="s">
        <v>42</v>
      </c>
      <c r="C30" s="77"/>
    </row>
    <row r="31" spans="1:6" x14ac:dyDescent="0.25">
      <c r="A31" s="65" t="s">
        <v>43</v>
      </c>
      <c r="B31" s="66" t="s">
        <v>44</v>
      </c>
      <c r="C31" s="77"/>
    </row>
    <row r="32" spans="1:6" s="60" customFormat="1" x14ac:dyDescent="0.25">
      <c r="A32" s="65" t="s">
        <v>45</v>
      </c>
      <c r="B32" s="66" t="s">
        <v>46</v>
      </c>
      <c r="C32" s="77"/>
    </row>
    <row r="33" spans="1:3" s="60" customFormat="1" ht="45.75" thickBot="1" x14ac:dyDescent="0.3">
      <c r="A33" s="67" t="s">
        <v>47</v>
      </c>
      <c r="B33" s="68" t="s">
        <v>48</v>
      </c>
      <c r="C33" s="77"/>
    </row>
    <row r="34" spans="1:3" s="60" customFormat="1" x14ac:dyDescent="0.25"/>
    <row r="35" spans="1:3" s="60" customFormat="1" x14ac:dyDescent="0.25"/>
    <row r="36" spans="1:3" s="60" customFormat="1" x14ac:dyDescent="0.25"/>
  </sheetData>
  <sheetProtection password="FA8E" sheet="1" formatCells="0" formatColumns="0" formatRows="0" insertColumns="0" insertRows="0" insertHyperlinks="0" deleteColumns="0" deleteRows="0" selectLockedCells="1"/>
  <mergeCells count="1">
    <mergeCell ref="A8:B8"/>
  </mergeCells>
  <conditionalFormatting sqref="D19">
    <cfRule type="containsText" dxfId="13" priority="14" operator="containsText" text="KO">
      <formula>NOT(ISERROR(SEARCH("KO",D19)))</formula>
    </cfRule>
    <cfRule type="containsText" dxfId="12" priority="15" operator="containsText" text="OK">
      <formula>NOT(ISERROR(SEARCH("OK",D19)))</formula>
    </cfRule>
  </conditionalFormatting>
  <conditionalFormatting sqref="B22 D22">
    <cfRule type="containsText" dxfId="11" priority="12" operator="containsText" text="KO">
      <formula>NOT(ISERROR(SEARCH("KO",B22)))</formula>
    </cfRule>
    <cfRule type="containsText" dxfId="10" priority="13" operator="containsText" text="OK">
      <formula>NOT(ISERROR(SEARCH("OK",B22)))</formula>
    </cfRule>
  </conditionalFormatting>
  <conditionalFormatting sqref="B24">
    <cfRule type="cellIs" dxfId="9" priority="10" operator="equal">
      <formula>"OK"</formula>
    </cfRule>
    <cfRule type="cellIs" dxfId="8" priority="11" operator="equal">
      <formula>"KO"</formula>
    </cfRule>
  </conditionalFormatting>
  <conditionalFormatting sqref="B23">
    <cfRule type="cellIs" dxfId="7" priority="7" operator="equal">
      <formula>"OK"</formula>
    </cfRule>
    <cfRule type="cellIs" dxfId="6" priority="8" operator="equal">
      <formula>OK</formula>
    </cfRule>
    <cfRule type="cellIs" dxfId="5" priority="9" operator="equal">
      <formula>"KO"</formula>
    </cfRule>
  </conditionalFormatting>
  <conditionalFormatting sqref="B19:C19">
    <cfRule type="cellIs" dxfId="4" priority="3" operator="lessThan">
      <formula>-0.01</formula>
    </cfRule>
  </conditionalFormatting>
  <conditionalFormatting sqref="C16:C17">
    <cfRule type="containsText" dxfId="3" priority="1" operator="containsText" text="KO">
      <formula>NOT(ISERROR(SEARCH("KO",C16)))</formula>
    </cfRule>
    <cfRule type="containsText" dxfId="2" priority="2" operator="containsText" text="OK">
      <formula>NOT(ISERROR(SEARCH("OK",C16)))</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4:J25"/>
  <sheetViews>
    <sheetView workbookViewId="0">
      <selection activeCell="K8" sqref="K8"/>
    </sheetView>
  </sheetViews>
  <sheetFormatPr baseColWidth="10" defaultRowHeight="15" x14ac:dyDescent="0.25"/>
  <cols>
    <col min="2" max="2" width="56.85546875" bestFit="1" customWidth="1"/>
    <col min="3" max="10" width="14.28515625" bestFit="1" customWidth="1"/>
  </cols>
  <sheetData>
    <row r="4" spans="2:10" ht="15.75" thickBot="1" x14ac:dyDescent="0.3"/>
    <row r="5" spans="2:10" ht="20.100000000000001" customHeight="1" x14ac:dyDescent="0.25">
      <c r="B5" s="4" t="s">
        <v>3</v>
      </c>
      <c r="C5" s="5">
        <v>1</v>
      </c>
      <c r="D5" s="5">
        <v>2</v>
      </c>
      <c r="E5" s="5">
        <v>3</v>
      </c>
      <c r="F5" s="5">
        <v>4</v>
      </c>
      <c r="G5" s="5">
        <v>5</v>
      </c>
      <c r="H5" s="5">
        <v>6</v>
      </c>
      <c r="I5" s="5">
        <v>7</v>
      </c>
      <c r="J5" s="6">
        <v>8</v>
      </c>
    </row>
    <row r="6" spans="2:10" ht="20.100000000000001" customHeight="1" x14ac:dyDescent="0.25">
      <c r="B6" s="7" t="s">
        <v>4</v>
      </c>
      <c r="C6" s="9">
        <f>Hypothèses!B9</f>
        <v>1000000</v>
      </c>
      <c r="D6" s="9">
        <f>C6</f>
        <v>1000000</v>
      </c>
      <c r="E6" s="9">
        <f t="shared" ref="E6:J6" si="0">D6</f>
        <v>1000000</v>
      </c>
      <c r="F6" s="9">
        <f t="shared" si="0"/>
        <v>1000000</v>
      </c>
      <c r="G6" s="9">
        <f t="shared" si="0"/>
        <v>1000000</v>
      </c>
      <c r="H6" s="9">
        <f t="shared" si="0"/>
        <v>1000000</v>
      </c>
      <c r="I6" s="9">
        <f t="shared" si="0"/>
        <v>1000000</v>
      </c>
      <c r="J6" s="10">
        <f t="shared" si="0"/>
        <v>1000000</v>
      </c>
    </row>
    <row r="7" spans="2:10" ht="20.100000000000001" customHeight="1" x14ac:dyDescent="0.25">
      <c r="B7" s="7" t="s">
        <v>5</v>
      </c>
      <c r="C7" s="9">
        <f>SUM(Hypothèses!B10)</f>
        <v>25681</v>
      </c>
      <c r="D7" s="9">
        <f>C7</f>
        <v>25681</v>
      </c>
      <c r="E7" s="9">
        <f t="shared" ref="E7:J7" si="1">D7</f>
        <v>25681</v>
      </c>
      <c r="F7" s="9">
        <f t="shared" si="1"/>
        <v>25681</v>
      </c>
      <c r="G7" s="9">
        <f t="shared" si="1"/>
        <v>25681</v>
      </c>
      <c r="H7" s="9">
        <f t="shared" si="1"/>
        <v>25681</v>
      </c>
      <c r="I7" s="9">
        <f t="shared" si="1"/>
        <v>25681</v>
      </c>
      <c r="J7" s="10">
        <f t="shared" si="1"/>
        <v>25681</v>
      </c>
    </row>
    <row r="8" spans="2:10" ht="20.100000000000001" customHeight="1" thickBot="1" x14ac:dyDescent="0.3">
      <c r="B8" s="8" t="s">
        <v>6</v>
      </c>
      <c r="C8" s="11">
        <f>ROUND(Hypothèses!$D10*(1-Hypothèses!$E10)^VdR!C5,2)</f>
        <v>25167.38</v>
      </c>
      <c r="D8" s="11">
        <f>ROUND(Hypothèses!$D10*(1-Hypothèses!$E10)^VdR!D5,2)</f>
        <v>24664.03</v>
      </c>
      <c r="E8" s="11">
        <f>ROUND(Hypothèses!$D10*(1-Hypothèses!$E10)^VdR!E5,2)</f>
        <v>24170.75</v>
      </c>
      <c r="F8" s="11">
        <f>ROUND(Hypothèses!$D10*(1-Hypothèses!$E10)^VdR!F5,2)</f>
        <v>23687.34</v>
      </c>
      <c r="G8" s="11">
        <f>ROUND(Hypothèses!$D10*(1-Hypothèses!$E10)^VdR!G5,2)</f>
        <v>23213.59</v>
      </c>
      <c r="H8" s="11">
        <f>ROUND(Hypothèses!$D10*(1-Hypothèses!$E10)^VdR!H5,2)</f>
        <v>22749.32</v>
      </c>
      <c r="I8" s="11">
        <f>ROUND(Hypothèses!$D10*(1-Hypothèses!$E10)^VdR!I5,2)</f>
        <v>22294.33</v>
      </c>
      <c r="J8" s="11">
        <f>ROUND(Hypothèses!$D10*(1-Hypothèses!$E10)^VdR!J5,2)</f>
        <v>21848.45</v>
      </c>
    </row>
    <row r="15" spans="2:10" x14ac:dyDescent="0.25">
      <c r="B15" t="s">
        <v>9</v>
      </c>
    </row>
    <row r="16" spans="2:10" x14ac:dyDescent="0.25">
      <c r="B16" t="s">
        <v>10</v>
      </c>
      <c r="C16" s="2">
        <f>Hypothèses!D10*(1-Hypothèses!$E10)</f>
        <v>25167.38</v>
      </c>
      <c r="D16" s="2">
        <f>C16*(1-Hypothèses!$E10)</f>
        <v>24664.0324</v>
      </c>
      <c r="E16" s="2">
        <f>D16*(1-Hypothèses!$E10)</f>
        <v>24170.751752</v>
      </c>
      <c r="F16" s="2">
        <f>E16*(1-Hypothèses!$E10)</f>
        <v>23687.336716959999</v>
      </c>
      <c r="G16" s="2">
        <f>F16*(1-Hypothèses!$E10)</f>
        <v>23213.589982620797</v>
      </c>
      <c r="H16" s="2">
        <f>G16*(1-Hypothèses!$E10)</f>
        <v>22749.318182968382</v>
      </c>
      <c r="I16" s="2">
        <f>H16*(1-Hypothèses!$E10)</f>
        <v>22294.331819309013</v>
      </c>
      <c r="J16" s="2">
        <f>I16*(1-Hypothèses!$E10)</f>
        <v>21848.445182922831</v>
      </c>
    </row>
    <row r="17" spans="2:10" x14ac:dyDescent="0.25">
      <c r="B17" s="13" t="s">
        <v>8</v>
      </c>
      <c r="C17" s="14">
        <f t="shared" ref="C17:J17" si="2">ROUND(SUM(C16:C16),2)</f>
        <v>25167.38</v>
      </c>
      <c r="D17" s="14">
        <f t="shared" si="2"/>
        <v>24664.03</v>
      </c>
      <c r="E17" s="14">
        <f t="shared" si="2"/>
        <v>24170.75</v>
      </c>
      <c r="F17" s="14">
        <f t="shared" si="2"/>
        <v>23687.34</v>
      </c>
      <c r="G17" s="14">
        <f t="shared" si="2"/>
        <v>23213.59</v>
      </c>
      <c r="H17" s="14">
        <f t="shared" si="2"/>
        <v>22749.32</v>
      </c>
      <c r="I17" s="14">
        <f t="shared" si="2"/>
        <v>22294.33</v>
      </c>
      <c r="J17" s="14">
        <f t="shared" si="2"/>
        <v>21848.45</v>
      </c>
    </row>
    <row r="18" spans="2:10" x14ac:dyDescent="0.25">
      <c r="B18" t="s">
        <v>21</v>
      </c>
      <c r="C18" s="12" t="str">
        <f t="shared" ref="C18:J18" si="3">IF(C17=C8,"OK","KO")</f>
        <v>OK</v>
      </c>
      <c r="D18" s="12" t="str">
        <f t="shared" si="3"/>
        <v>OK</v>
      </c>
      <c r="E18" s="12" t="str">
        <f t="shared" si="3"/>
        <v>OK</v>
      </c>
      <c r="F18" s="12" t="str">
        <f t="shared" si="3"/>
        <v>OK</v>
      </c>
      <c r="G18" s="12" t="str">
        <f t="shared" si="3"/>
        <v>OK</v>
      </c>
      <c r="H18" s="12" t="str">
        <f t="shared" si="3"/>
        <v>OK</v>
      </c>
      <c r="I18" s="12" t="str">
        <f t="shared" si="3"/>
        <v>OK</v>
      </c>
      <c r="J18" s="12" t="str">
        <f t="shared" si="3"/>
        <v>OK</v>
      </c>
    </row>
    <row r="22" spans="2:10" x14ac:dyDescent="0.25">
      <c r="C22" s="86"/>
    </row>
    <row r="23" spans="2:10" x14ac:dyDescent="0.25">
      <c r="C23" s="86"/>
    </row>
    <row r="24" spans="2:10" x14ac:dyDescent="0.25">
      <c r="C24" s="86"/>
    </row>
    <row r="25" spans="2:10" x14ac:dyDescent="0.25">
      <c r="C25" s="87"/>
    </row>
  </sheetData>
  <conditionalFormatting sqref="C18:J18">
    <cfRule type="containsText" dxfId="1" priority="1" operator="containsText" text="KO">
      <formula>NOT(ISERROR(SEARCH("KO",C18)))</formula>
    </cfRule>
    <cfRule type="containsText" dxfId="0" priority="2" operator="containsText" text="OK">
      <formula>NOT(ISERROR(SEARCH("OK",C18)))</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dimension ref="B1:P65"/>
  <sheetViews>
    <sheetView showGridLines="0" zoomScaleNormal="100" workbookViewId="0">
      <selection activeCell="B13" sqref="B13"/>
    </sheetView>
  </sheetViews>
  <sheetFormatPr baseColWidth="10" defaultRowHeight="15" x14ac:dyDescent="0.25"/>
  <cols>
    <col min="2" max="2" width="22.140625" style="22" customWidth="1"/>
    <col min="3" max="10" width="11.5703125" style="22" bestFit="1" customWidth="1"/>
    <col min="15" max="15" width="12" customWidth="1"/>
  </cols>
  <sheetData>
    <row r="1" spans="2:16" ht="18.75" x14ac:dyDescent="0.3">
      <c r="B1" s="94" t="s">
        <v>27</v>
      </c>
      <c r="C1" s="94"/>
      <c r="D1" s="94"/>
      <c r="E1" s="94"/>
      <c r="F1" s="94"/>
      <c r="G1" s="94"/>
      <c r="H1" s="94"/>
      <c r="I1" s="94"/>
      <c r="J1" s="94"/>
    </row>
    <row r="6" spans="2:16" x14ac:dyDescent="0.25">
      <c r="B6" s="21"/>
      <c r="C6" s="21"/>
      <c r="D6" s="21"/>
      <c r="E6" s="21"/>
      <c r="F6" s="21"/>
      <c r="G6" s="21"/>
      <c r="H6" s="21"/>
      <c r="I6" s="21"/>
      <c r="J6" s="21"/>
    </row>
    <row r="7" spans="2:16" x14ac:dyDescent="0.25">
      <c r="B7" s="95" t="str">
        <f>P13</f>
        <v xml:space="preserve"> </v>
      </c>
      <c r="C7" s="95"/>
      <c r="D7" s="95"/>
      <c r="E7" s="95"/>
      <c r="F7" s="95"/>
      <c r="G7" s="95"/>
      <c r="H7" s="95"/>
      <c r="I7" s="95"/>
      <c r="J7" s="95"/>
    </row>
    <row r="8" spans="2:16" x14ac:dyDescent="0.25">
      <c r="B8" s="95" t="str">
        <f>P9</f>
        <v xml:space="preserve"> </v>
      </c>
      <c r="C8" s="95"/>
      <c r="D8" s="95"/>
      <c r="E8" s="95"/>
      <c r="F8" s="95"/>
      <c r="G8" s="95"/>
      <c r="H8" s="95"/>
      <c r="I8" s="95"/>
      <c r="J8" s="95"/>
      <c r="P8" s="61" t="s">
        <v>38</v>
      </c>
    </row>
    <row r="9" spans="2:16" x14ac:dyDescent="0.25">
      <c r="B9" s="95"/>
      <c r="C9" s="95"/>
      <c r="D9" s="95"/>
      <c r="E9" s="95"/>
      <c r="F9" s="95"/>
      <c r="G9" s="95"/>
      <c r="H9" s="95"/>
      <c r="I9" s="95"/>
      <c r="J9" s="95"/>
      <c r="P9" s="62" t="str">
        <f>IF($P$8=Hypothèses!B23,"Le montant total versé sur le fonds en euros ne peut pas dépasser 1 million d'euros."," ")</f>
        <v xml:space="preserve"> </v>
      </c>
    </row>
    <row r="10" spans="2:16" x14ac:dyDescent="0.25">
      <c r="B10" s="95"/>
      <c r="C10" s="95"/>
      <c r="D10" s="95"/>
      <c r="E10" s="95"/>
      <c r="F10" s="95"/>
      <c r="G10" s="95"/>
      <c r="H10" s="95"/>
      <c r="I10" s="95"/>
      <c r="J10" s="95"/>
      <c r="P10" s="62"/>
    </row>
    <row r="11" spans="2:16" x14ac:dyDescent="0.25">
      <c r="B11" s="96" t="str">
        <f>P12</f>
        <v xml:space="preserve"> </v>
      </c>
      <c r="C11" s="96"/>
      <c r="D11" s="96"/>
      <c r="E11" s="96"/>
      <c r="F11" s="96"/>
      <c r="G11" s="96"/>
      <c r="H11" s="96"/>
      <c r="I11" s="96"/>
      <c r="J11" s="96"/>
      <c r="P11" s="62"/>
    </row>
    <row r="12" spans="2:16" x14ac:dyDescent="0.25">
      <c r="P12" s="62" t="str">
        <f>IF($P$8=Hypothèses!G10,"Merci de revoir les frais de gestion dérogés sur le Fonds Euro Nouvelle Génération"," ")</f>
        <v xml:space="preserve"> </v>
      </c>
    </row>
    <row r="13" spans="2:16" ht="15.75" x14ac:dyDescent="0.25">
      <c r="B13" s="24" t="s">
        <v>22</v>
      </c>
      <c r="C13" s="25"/>
      <c r="D13" s="25"/>
      <c r="E13" s="25"/>
      <c r="F13" s="25"/>
      <c r="G13" s="25"/>
      <c r="H13" s="25"/>
      <c r="I13" s="25"/>
      <c r="J13" s="25"/>
      <c r="P13" s="62" t="str">
        <f>IF($P$8=Hypothèses!B24,"Merci de respecter la part minimum en unités de compte."," ")</f>
        <v xml:space="preserve"> </v>
      </c>
    </row>
    <row r="14" spans="2:16" ht="15.75" x14ac:dyDescent="0.25">
      <c r="B14" s="25"/>
      <c r="C14" s="25"/>
      <c r="D14" s="25"/>
      <c r="E14" s="25"/>
      <c r="F14" s="25"/>
      <c r="G14" s="25"/>
      <c r="H14" s="25"/>
      <c r="I14" s="25"/>
      <c r="J14" s="25"/>
      <c r="P14" s="61"/>
    </row>
    <row r="15" spans="2:16" x14ac:dyDescent="0.25">
      <c r="B15" s="21" t="s">
        <v>12</v>
      </c>
      <c r="C15" s="21"/>
      <c r="D15" s="21"/>
      <c r="E15" s="21"/>
      <c r="F15" s="21"/>
      <c r="G15" s="21"/>
      <c r="H15" s="21"/>
      <c r="I15" s="21"/>
      <c r="J15" s="21"/>
      <c r="P15" s="61"/>
    </row>
    <row r="16" spans="2:16" x14ac:dyDescent="0.25">
      <c r="B16" s="21" t="s">
        <v>13</v>
      </c>
      <c r="C16" s="21"/>
      <c r="D16" s="21"/>
      <c r="E16" s="21"/>
      <c r="F16" s="21"/>
      <c r="G16" s="21"/>
      <c r="H16" s="21"/>
      <c r="I16" s="21"/>
      <c r="J16" s="21"/>
    </row>
    <row r="17" spans="2:12" x14ac:dyDescent="0.25">
      <c r="B17" s="21"/>
      <c r="C17" s="21"/>
      <c r="D17" s="21"/>
      <c r="E17" s="21"/>
      <c r="F17" s="21"/>
      <c r="G17" s="21"/>
      <c r="H17" s="21"/>
      <c r="I17" s="21"/>
      <c r="J17" s="21"/>
    </row>
    <row r="18" spans="2:12" x14ac:dyDescent="0.25">
      <c r="B18" s="40" t="s">
        <v>26</v>
      </c>
      <c r="C18" s="21"/>
      <c r="D18" s="21"/>
      <c r="E18" s="21"/>
      <c r="F18" s="21"/>
      <c r="G18" s="21"/>
      <c r="H18" s="21"/>
      <c r="I18" s="21"/>
      <c r="J18" s="21"/>
    </row>
    <row r="19" spans="2:12" x14ac:dyDescent="0.25">
      <c r="B19" s="21"/>
      <c r="C19" s="21"/>
      <c r="D19" s="21"/>
      <c r="E19" s="21"/>
      <c r="F19" s="21"/>
      <c r="G19" s="21"/>
      <c r="H19" s="21"/>
      <c r="I19" s="21"/>
      <c r="J19" s="21"/>
    </row>
    <row r="20" spans="2:12" ht="35.25" customHeight="1" x14ac:dyDescent="0.25">
      <c r="B20" s="90" t="s">
        <v>23</v>
      </c>
      <c r="C20" s="90"/>
      <c r="D20" s="90"/>
      <c r="E20" s="90"/>
      <c r="F20" s="90"/>
      <c r="G20" s="90"/>
      <c r="H20" s="90"/>
      <c r="I20" s="90"/>
      <c r="J20" s="90"/>
    </row>
    <row r="21" spans="2:12" ht="15.75" thickBot="1" x14ac:dyDescent="0.3">
      <c r="B21" s="21"/>
      <c r="C21" s="21"/>
      <c r="D21" s="21"/>
      <c r="E21" s="21"/>
      <c r="F21" s="21"/>
      <c r="G21" s="21"/>
      <c r="H21" s="21"/>
      <c r="I21" s="21"/>
      <c r="J21" s="21"/>
    </row>
    <row r="22" spans="2:12" x14ac:dyDescent="0.25">
      <c r="B22" s="36" t="s">
        <v>3</v>
      </c>
      <c r="C22" s="43">
        <v>1</v>
      </c>
      <c r="D22" s="43">
        <v>2</v>
      </c>
      <c r="E22" s="43">
        <v>3</v>
      </c>
      <c r="F22" s="43">
        <v>4</v>
      </c>
      <c r="G22" s="43">
        <v>5</v>
      </c>
      <c r="H22" s="43">
        <v>6</v>
      </c>
      <c r="I22" s="43">
        <v>7</v>
      </c>
      <c r="J22" s="44">
        <v>8</v>
      </c>
    </row>
    <row r="23" spans="2:12" ht="45" customHeight="1" x14ac:dyDescent="0.25">
      <c r="B23" s="45" t="s">
        <v>14</v>
      </c>
      <c r="C23" s="47">
        <f>VdR!C6</f>
        <v>1000000</v>
      </c>
      <c r="D23" s="47">
        <f>VdR!D6</f>
        <v>1000000</v>
      </c>
      <c r="E23" s="47">
        <f>VdR!E6</f>
        <v>1000000</v>
      </c>
      <c r="F23" s="47">
        <f>VdR!F6</f>
        <v>1000000</v>
      </c>
      <c r="G23" s="47">
        <f>VdR!G6</f>
        <v>1000000</v>
      </c>
      <c r="H23" s="47">
        <f>VdR!H6</f>
        <v>1000000</v>
      </c>
      <c r="I23" s="47">
        <f>VdR!I6</f>
        <v>1000000</v>
      </c>
      <c r="J23" s="48">
        <f>VdR!J6</f>
        <v>1000000</v>
      </c>
    </row>
    <row r="24" spans="2:12" ht="51" customHeight="1" x14ac:dyDescent="0.25">
      <c r="B24" s="45" t="s">
        <v>15</v>
      </c>
      <c r="C24" s="47">
        <f>VdR!C7</f>
        <v>25681</v>
      </c>
      <c r="D24" s="47">
        <f>VdR!D7</f>
        <v>25681</v>
      </c>
      <c r="E24" s="47">
        <f>VdR!E7</f>
        <v>25681</v>
      </c>
      <c r="F24" s="47">
        <f>VdR!F7</f>
        <v>25681</v>
      </c>
      <c r="G24" s="47">
        <f>VdR!G7</f>
        <v>25681</v>
      </c>
      <c r="H24" s="47">
        <f>VdR!H7</f>
        <v>25681</v>
      </c>
      <c r="I24" s="47">
        <f>VdR!I7</f>
        <v>25681</v>
      </c>
      <c r="J24" s="48">
        <f>VdR!J7</f>
        <v>25681</v>
      </c>
    </row>
    <row r="25" spans="2:12" ht="52.5" customHeight="1" thickBot="1" x14ac:dyDescent="0.3">
      <c r="B25" s="46" t="s">
        <v>16</v>
      </c>
      <c r="C25" s="49">
        <f>VdR!C8</f>
        <v>25167.38</v>
      </c>
      <c r="D25" s="49">
        <f>VdR!D8</f>
        <v>24664.03</v>
      </c>
      <c r="E25" s="49">
        <f>VdR!E8</f>
        <v>24170.75</v>
      </c>
      <c r="F25" s="49">
        <f>VdR!F8</f>
        <v>23687.34</v>
      </c>
      <c r="G25" s="49">
        <f>VdR!G8</f>
        <v>23213.59</v>
      </c>
      <c r="H25" s="49">
        <f>VdR!H8</f>
        <v>22749.32</v>
      </c>
      <c r="I25" s="49">
        <f>VdR!I8</f>
        <v>22294.33</v>
      </c>
      <c r="J25" s="50">
        <f>VdR!J8</f>
        <v>21848.45</v>
      </c>
    </row>
    <row r="26" spans="2:12" x14ac:dyDescent="0.25">
      <c r="B26" s="21"/>
      <c r="C26" s="21"/>
      <c r="D26" s="21"/>
      <c r="E26" s="21"/>
      <c r="F26" s="21"/>
      <c r="G26" s="21"/>
      <c r="H26" s="21"/>
      <c r="I26" s="21"/>
      <c r="J26" s="21"/>
    </row>
    <row r="27" spans="2:12" ht="15" customHeight="1" x14ac:dyDescent="0.25">
      <c r="B27" s="38" t="s">
        <v>17</v>
      </c>
      <c r="C27" s="39"/>
      <c r="D27" s="39"/>
      <c r="E27" s="39"/>
      <c r="F27" s="39"/>
      <c r="G27" s="39"/>
      <c r="H27" s="39"/>
      <c r="I27" s="39"/>
      <c r="J27" s="39"/>
    </row>
    <row r="28" spans="2:12" ht="15" customHeight="1" x14ac:dyDescent="0.25">
      <c r="B28" s="51" t="s">
        <v>28</v>
      </c>
      <c r="C28" s="39"/>
      <c r="D28" s="39"/>
      <c r="E28" s="39"/>
      <c r="F28" s="39"/>
      <c r="G28" s="39"/>
      <c r="H28" s="39"/>
      <c r="I28" s="39"/>
      <c r="J28" s="21"/>
    </row>
    <row r="29" spans="2:12" ht="31.5" customHeight="1" x14ac:dyDescent="0.25">
      <c r="B29" s="91" t="s">
        <v>29</v>
      </c>
      <c r="C29" s="92"/>
      <c r="D29" s="92"/>
      <c r="E29" s="92"/>
      <c r="F29" s="92"/>
      <c r="G29" s="92"/>
      <c r="H29" s="92"/>
      <c r="I29" s="92"/>
      <c r="J29" s="92"/>
    </row>
    <row r="30" spans="2:12" ht="15" customHeight="1" x14ac:dyDescent="0.25">
      <c r="B30" s="25"/>
      <c r="C30" s="25"/>
      <c r="D30" s="25"/>
      <c r="E30" s="25"/>
      <c r="F30" s="25"/>
      <c r="G30" s="25"/>
      <c r="H30" s="25"/>
      <c r="I30" s="25"/>
      <c r="J30" s="25"/>
    </row>
    <row r="31" spans="2:12" ht="93" customHeight="1" x14ac:dyDescent="0.25">
      <c r="B31" s="93" t="s">
        <v>35</v>
      </c>
      <c r="C31" s="93"/>
      <c r="D31" s="93"/>
      <c r="E31" s="93"/>
      <c r="F31" s="93"/>
      <c r="G31" s="93"/>
      <c r="H31" s="93"/>
      <c r="I31" s="93"/>
      <c r="J31" s="93"/>
      <c r="L31" s="18"/>
    </row>
    <row r="32" spans="2:12" x14ac:dyDescent="0.25">
      <c r="B32" s="37"/>
      <c r="C32" s="37"/>
      <c r="D32" s="37"/>
      <c r="E32" s="37"/>
      <c r="F32" s="37"/>
      <c r="G32" s="37"/>
      <c r="H32" s="37"/>
      <c r="I32" s="37"/>
      <c r="J32" s="37"/>
      <c r="L32" s="18"/>
    </row>
    <row r="33" spans="2:12" x14ac:dyDescent="0.25">
      <c r="B33" s="37"/>
      <c r="C33" s="37"/>
      <c r="D33" s="37"/>
      <c r="E33" s="37"/>
      <c r="F33" s="37"/>
      <c r="G33" s="37"/>
      <c r="H33" s="37"/>
      <c r="I33" s="37"/>
      <c r="J33" s="37"/>
      <c r="L33" s="19"/>
    </row>
    <row r="34" spans="2:12" ht="15.75" x14ac:dyDescent="0.25">
      <c r="B34" s="26"/>
      <c r="C34" s="25"/>
      <c r="D34" s="25"/>
      <c r="E34" s="25"/>
      <c r="F34" s="25"/>
      <c r="G34" s="25"/>
      <c r="H34" s="25"/>
      <c r="I34" s="25"/>
      <c r="J34" s="25"/>
    </row>
    <row r="35" spans="2:12" ht="18.75" customHeight="1" x14ac:dyDescent="0.25">
      <c r="B35" s="25" t="s">
        <v>24</v>
      </c>
      <c r="C35" s="25"/>
      <c r="D35" s="25"/>
      <c r="E35" s="27"/>
      <c r="F35" s="27"/>
      <c r="G35" s="25"/>
      <c r="H35" s="25"/>
      <c r="I35" s="25"/>
      <c r="J35" s="25"/>
    </row>
    <row r="36" spans="2:12" ht="15.75" x14ac:dyDescent="0.25">
      <c r="B36" s="25" t="s">
        <v>25</v>
      </c>
      <c r="C36" s="25"/>
      <c r="D36" s="25"/>
      <c r="E36" s="27"/>
      <c r="F36" s="27"/>
      <c r="G36" s="25"/>
      <c r="H36" s="25"/>
      <c r="I36" s="25"/>
      <c r="J36" s="25"/>
    </row>
    <row r="37" spans="2:12" ht="15.75" x14ac:dyDescent="0.25">
      <c r="B37" s="25"/>
      <c r="C37" s="25"/>
      <c r="D37" s="25"/>
      <c r="E37" s="27"/>
      <c r="F37" s="27"/>
      <c r="G37" s="25"/>
      <c r="H37" s="25"/>
      <c r="I37" s="25"/>
      <c r="J37" s="25"/>
    </row>
    <row r="38" spans="2:12" ht="15.75" x14ac:dyDescent="0.25">
      <c r="B38" s="41" t="s">
        <v>18</v>
      </c>
      <c r="C38" s="28"/>
      <c r="D38" s="29"/>
      <c r="E38" s="27"/>
      <c r="F38" s="27"/>
      <c r="G38" s="25"/>
      <c r="H38" s="25"/>
      <c r="I38" s="25"/>
      <c r="J38" s="25"/>
    </row>
    <row r="39" spans="2:12" ht="15.75" x14ac:dyDescent="0.25">
      <c r="B39" s="42" t="s">
        <v>19</v>
      </c>
      <c r="C39" s="30"/>
      <c r="D39" s="31"/>
      <c r="E39" s="27"/>
      <c r="F39" s="27"/>
      <c r="G39" s="25"/>
      <c r="H39" s="25"/>
      <c r="I39" s="25"/>
      <c r="J39" s="25"/>
    </row>
    <row r="40" spans="2:12" ht="15.75" x14ac:dyDescent="0.25">
      <c r="B40" s="32"/>
      <c r="C40" s="30"/>
      <c r="D40" s="31"/>
      <c r="E40" s="27"/>
      <c r="F40" s="27"/>
      <c r="G40" s="25"/>
      <c r="H40" s="25"/>
      <c r="I40" s="25"/>
      <c r="J40" s="25"/>
    </row>
    <row r="41" spans="2:12" ht="15.75" x14ac:dyDescent="0.25">
      <c r="B41" s="32"/>
      <c r="C41" s="30"/>
      <c r="D41" s="31"/>
      <c r="E41" s="27"/>
      <c r="F41" s="27"/>
      <c r="G41" s="25"/>
      <c r="H41" s="25"/>
      <c r="I41" s="25"/>
      <c r="J41" s="25"/>
    </row>
    <row r="42" spans="2:12" ht="15.75" x14ac:dyDescent="0.25">
      <c r="B42" s="32"/>
      <c r="C42" s="30"/>
      <c r="D42" s="31"/>
      <c r="E42" s="27"/>
      <c r="F42" s="27"/>
      <c r="G42" s="25"/>
      <c r="H42" s="25"/>
      <c r="I42" s="25"/>
      <c r="J42" s="25"/>
    </row>
    <row r="43" spans="2:12" ht="15.75" x14ac:dyDescent="0.25">
      <c r="B43" s="32"/>
      <c r="C43" s="30"/>
      <c r="D43" s="31"/>
      <c r="E43" s="27"/>
      <c r="F43" s="27"/>
      <c r="G43" s="25"/>
      <c r="H43" s="25"/>
      <c r="I43" s="25"/>
      <c r="J43" s="25"/>
    </row>
    <row r="44" spans="2:12" ht="15.75" x14ac:dyDescent="0.25">
      <c r="B44" s="32"/>
      <c r="C44" s="30"/>
      <c r="D44" s="31"/>
      <c r="E44" s="27"/>
      <c r="F44" s="27"/>
      <c r="G44" s="25"/>
      <c r="H44" s="25"/>
      <c r="I44" s="25"/>
      <c r="J44" s="25"/>
    </row>
    <row r="45" spans="2:12" ht="15.75" x14ac:dyDescent="0.25">
      <c r="B45" s="33"/>
      <c r="C45" s="34"/>
      <c r="D45" s="35"/>
      <c r="E45" s="27"/>
      <c r="F45" s="27"/>
      <c r="G45" s="25"/>
      <c r="H45" s="25"/>
      <c r="I45" s="25"/>
      <c r="J45" s="25"/>
    </row>
    <row r="46" spans="2:12" x14ac:dyDescent="0.25">
      <c r="B46" s="23"/>
      <c r="C46" s="23"/>
      <c r="D46" s="23"/>
      <c r="G46" s="21"/>
      <c r="H46" s="21"/>
      <c r="I46" s="21"/>
      <c r="J46" s="21"/>
    </row>
    <row r="47" spans="2:12" x14ac:dyDescent="0.25">
      <c r="B47" s="21"/>
      <c r="C47" s="21"/>
      <c r="D47" s="21"/>
      <c r="E47" s="21"/>
      <c r="F47" s="21"/>
      <c r="G47" s="21"/>
      <c r="H47" s="21"/>
      <c r="I47" s="21"/>
      <c r="J47" s="21"/>
    </row>
    <row r="48" spans="2:12" ht="15.75" x14ac:dyDescent="0.25">
      <c r="B48" s="52" t="s">
        <v>20</v>
      </c>
      <c r="C48" s="25"/>
      <c r="D48" s="25"/>
      <c r="E48" s="25"/>
      <c r="F48" s="25"/>
      <c r="G48" s="25"/>
      <c r="H48" s="25"/>
      <c r="I48" s="25"/>
      <c r="J48" s="25"/>
    </row>
    <row r="49" spans="2:10" ht="15.75" x14ac:dyDescent="0.25">
      <c r="B49" s="69" t="s">
        <v>49</v>
      </c>
      <c r="C49" s="25"/>
      <c r="D49" s="25"/>
      <c r="E49" s="25"/>
      <c r="F49" s="25"/>
      <c r="G49" s="25"/>
      <c r="H49" s="25"/>
      <c r="I49" s="25"/>
      <c r="J49" s="25"/>
    </row>
    <row r="50" spans="2:10" x14ac:dyDescent="0.25">
      <c r="B50" s="89" t="s">
        <v>57</v>
      </c>
      <c r="C50" s="89"/>
      <c r="D50" s="89"/>
      <c r="E50" s="89"/>
      <c r="F50" s="89"/>
      <c r="G50" s="89"/>
      <c r="H50" s="89"/>
      <c r="I50" s="89"/>
      <c r="J50" s="89"/>
    </row>
    <row r="51" spans="2:10" x14ac:dyDescent="0.25">
      <c r="B51" s="89"/>
      <c r="C51" s="89"/>
      <c r="D51" s="89"/>
      <c r="E51" s="89"/>
      <c r="F51" s="89"/>
      <c r="G51" s="89"/>
      <c r="H51" s="89"/>
      <c r="I51" s="89"/>
      <c r="J51" s="89"/>
    </row>
    <row r="52" spans="2:10" x14ac:dyDescent="0.25">
      <c r="B52" s="21"/>
      <c r="C52" s="21"/>
      <c r="D52" s="21"/>
      <c r="E52" s="21"/>
      <c r="F52" s="21"/>
      <c r="G52" s="21"/>
      <c r="H52" s="21"/>
      <c r="I52" s="21"/>
      <c r="J52" s="21"/>
    </row>
    <row r="65" spans="15:15" x14ac:dyDescent="0.25">
      <c r="O65" s="20"/>
    </row>
  </sheetData>
  <sheetProtection password="FA8E" sheet="1" formatCells="0" formatColumns="0" formatRows="0" insertColumns="0" insertRows="0" insertHyperlinks="0" deleteColumns="0" deleteRows="0" selectLockedCells="1"/>
  <mergeCells count="10">
    <mergeCell ref="B50:J51"/>
    <mergeCell ref="B20:J20"/>
    <mergeCell ref="B29:J29"/>
    <mergeCell ref="B31:J31"/>
    <mergeCell ref="B1:J1"/>
    <mergeCell ref="B8:J8"/>
    <mergeCell ref="B9:J9"/>
    <mergeCell ref="B10:J10"/>
    <mergeCell ref="B11:J11"/>
    <mergeCell ref="B7:J7"/>
  </mergeCells>
  <printOptions horizontalCentered="1" verticalCentered="1"/>
  <pageMargins left="0.31496062992125984" right="0.31496062992125984" top="0.55118110236220474" bottom="0.55118110236220474"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Hypothèses</vt:lpstr>
      <vt:lpstr>VdR</vt:lpstr>
      <vt:lpstr>Tableau VdR</vt:lpstr>
      <vt:lpstr>'Tableau VdR'!Zone_d_impression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clefort</dc:creator>
  <cp:lastModifiedBy>Centre du Patrimoine</cp:lastModifiedBy>
  <cp:lastPrinted>2018-09-05T09:28:04Z</cp:lastPrinted>
  <dcterms:created xsi:type="dcterms:W3CDTF">2016-02-26T15:40:40Z</dcterms:created>
  <dcterms:modified xsi:type="dcterms:W3CDTF">2022-07-07T13:00:31Z</dcterms:modified>
</cp:coreProperties>
</file>